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5"/>
    <sheet state="visible" name="Settings" sheetId="2" r:id="rId6"/>
    <sheet state="visible" name="Budget Plan" sheetId="3" r:id="rId7"/>
    <sheet state="visible" name="CAC Calculator" sheetId="4" r:id="rId8"/>
    <sheet state="visible" name="Quarterly Review" sheetId="5" r:id="rId9"/>
    <sheet state="visible" name="Cut Checklist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6">
      <text>
        <t xml:space="preserve">Example row with sample Q1 actuals and results. Replace with your own numbers.</t>
      </text>
    </comment>
  </commentList>
</comments>
</file>

<file path=xl/sharedStrings.xml><?xml version="1.0" encoding="utf-8"?>
<sst xmlns="http://schemas.openxmlformats.org/spreadsheetml/2006/main" count="211" uniqueCount="171">
  <si>
    <t>Free 2027 Marketing Budget Template</t>
  </si>
  <si>
    <t>By Ingenious Netsoft  |  For businesses in the UK, USA, Canada and Australia</t>
  </si>
  <si>
    <t>Step</t>
  </si>
  <si>
    <t>What to do</t>
  </si>
  <si>
    <t>1</t>
  </si>
  <si>
    <t>Go to Settings. Enter your company name, currency, financial-year start month and total monthly marketing budget.</t>
  </si>
  <si>
    <t>2</t>
  </si>
  <si>
    <t>Pick a budget tier (Starter, Growth, Scale) or choose Custom and type your own % split in the Custom column.</t>
  </si>
  <si>
    <t>3</t>
  </si>
  <si>
    <t>Not sure what your total should be? Use the CAC Calculator tab to work backward from your 2027 revenue goal.</t>
  </si>
  <si>
    <t>4</t>
  </si>
  <si>
    <t>Go to Budget Plan. Planned amounts fill in automatically. Add an owner, KPI and target for every line.</t>
  </si>
  <si>
    <t>5</t>
  </si>
  <si>
    <t>At the end of each quarter, enter actual spend and results in Budget Plan, then pick a decision: Increase, Hold, Cut or Stop.</t>
  </si>
  <si>
    <t>6</t>
  </si>
  <si>
    <t>Use the Quarterly Review tab to see planned vs actual by quarter, and the Cut Checklist tab to find savings.</t>
  </si>
  <si>
    <t>Legend</t>
  </si>
  <si>
    <t>Yellow cell, blue text</t>
  </si>
  <si>
    <t>Input: type your own value here</t>
  </si>
  <si>
    <t>White cell, black text</t>
  </si>
  <si>
    <t>Formula: calculated automatically, don't overwrite</t>
  </si>
  <si>
    <t>Row 6 on Budget Plan (SEO)</t>
  </si>
  <si>
    <t>Example row with sample actuals and results. Overwrite with your own data.</t>
  </si>
  <si>
    <t>Note</t>
  </si>
  <si>
    <t>Tier splits are starting points from our 2027 budget guide, not rules. Adjust them using your own results.</t>
  </si>
  <si>
    <t>Need help building your 2027 plan? Visit ingeniousnetsoft.com for a free budget review.</t>
  </si>
  <si>
    <t>Settings</t>
  </si>
  <si>
    <t>Fill in the yellow cells. Everything else updates automatically.</t>
  </si>
  <si>
    <t>Company name</t>
  </si>
  <si>
    <t>Your Company Ltd</t>
  </si>
  <si>
    <t>Currency notes: UK and Australia usually run April or July financial years. Budget ex-VAT/GST and inc-VAT/GST separately.</t>
  </si>
  <si>
    <t>Currency</t>
  </si>
  <si>
    <t>USD</t>
  </si>
  <si>
    <t>Financial year starts (month)</t>
  </si>
  <si>
    <t>January</t>
  </si>
  <si>
    <t>Total monthly marketing budget</t>
  </si>
  <si>
    <t>Budget tier</t>
  </si>
  <si>
    <t>Growth</t>
  </si>
  <si>
    <t>Annual marketing budget</t>
  </si>
  <si>
    <t>Budget split by tier (% of total)</t>
  </si>
  <si>
    <t>Line item</t>
  </si>
  <si>
    <t>Starter</t>
  </si>
  <si>
    <t>Scale</t>
  </si>
  <si>
    <t>Custom (edit)</t>
  </si>
  <si>
    <t>Selected tier</t>
  </si>
  <si>
    <t>SEO</t>
  </si>
  <si>
    <t>AI search optimization (GEO/AEO)</t>
  </si>
  <si>
    <t>Content</t>
  </si>
  <si>
    <t>Paid search</t>
  </si>
  <si>
    <t>Paid social and LinkedIn</t>
  </si>
  <si>
    <t>Email, CRM and automation</t>
  </si>
  <si>
    <t>Website upkeep and CRO</t>
  </si>
  <si>
    <t>Tools and analytics</t>
  </si>
  <si>
    <t>Privacy and compliance</t>
  </si>
  <si>
    <t>Flexible test fund</t>
  </si>
  <si>
    <t>Total</t>
  </si>
  <si>
    <t>Check</t>
  </si>
  <si>
    <t>Source: tier splits from Ingenious Netsoft's 'Digital Marketing Budget Planning for 2027' guide. Illustrative starting points for a service business.</t>
  </si>
  <si>
    <t>2027 Budget Plan</t>
  </si>
  <si>
    <t>Planned columns fill in from Settings. Enter owners, KPIs, targets, actuals and decisions in the yellow cells.</t>
  </si>
  <si>
    <t>Channel job</t>
  </si>
  <si>
    <t>Owner</t>
  </si>
  <si>
    <t>% of budget</t>
  </si>
  <si>
    <t>Monthly budget</t>
  </si>
  <si>
    <t>Annual budget</t>
  </si>
  <si>
    <t>Q1 planned</t>
  </si>
  <si>
    <t>Q2 planned</t>
  </si>
  <si>
    <t>Q3 planned</t>
  </si>
  <si>
    <t>Q4 planned</t>
  </si>
  <si>
    <t>Q1 actual</t>
  </si>
  <si>
    <t>Q2 actual</t>
  </si>
  <si>
    <t>Q3 actual</t>
  </si>
  <si>
    <t>Q4 actual</t>
  </si>
  <si>
    <t>Actual YTD</t>
  </si>
  <si>
    <t>Variance YTD (planned - actual)</t>
  </si>
  <si>
    <t>KPI</t>
  </si>
  <si>
    <t>2027 target</t>
  </si>
  <si>
    <t>Q1 result</t>
  </si>
  <si>
    <t>Q2 result</t>
  </si>
  <si>
    <t>Q3 result</t>
  </si>
  <si>
    <t>Q4 result</t>
  </si>
  <si>
    <t>Decision</t>
  </si>
  <si>
    <t>Notes</t>
  </si>
  <si>
    <t>Capture active search demand</t>
  </si>
  <si>
    <t>Marketing lead</t>
  </si>
  <si>
    <t>Qualified organic leads</t>
  </si>
  <si>
    <t>Increase</t>
  </si>
  <si>
    <t>Example row: Q1 beat target (34 leads vs 30/qtr). Overwrite with your data.</t>
  </si>
  <si>
    <t>Get cited in AI answers</t>
  </si>
  <si>
    <t>AI mentions and referral visits</t>
  </si>
  <si>
    <t>Answer buyer questions and earn citations</t>
  </si>
  <si>
    <t>Assisted conversions</t>
  </si>
  <si>
    <t>Fast high-intent leads</t>
  </si>
  <si>
    <t>Cost per qualified lead</t>
  </si>
  <si>
    <t>Create demand and retarget</t>
  </si>
  <si>
    <t>Nurture and retain</t>
  </si>
  <si>
    <t>Lead-to-customer rate</t>
  </si>
  <si>
    <t>Turn visitors into leads</t>
  </si>
  <si>
    <t>Conversion rate</t>
  </si>
  <si>
    <t>Run and measure everything</t>
  </si>
  <si>
    <t>Cost vs usage</t>
  </si>
  <si>
    <t>Protect tracking and avoid fines</t>
  </si>
  <si>
    <t>Consent rate</t>
  </si>
  <si>
    <t>Back what's winning</t>
  </si>
  <si>
    <t>Best test result</t>
  </si>
  <si>
    <t>Negative variance (red) = overspent vs plan for the quarters you've entered. Every line needs an owner and one KPI; a line with neither is the first to cut.</t>
  </si>
  <si>
    <t>CAC Calculator: Work Backward From Revenue</t>
  </si>
  <si>
    <t>Enter the yellow cells to find the marketing budget your revenue goal needs.</t>
  </si>
  <si>
    <t>2027 new revenue goal</t>
  </si>
  <si>
    <t>Average deal value (first-year revenue per customer)</t>
  </si>
  <si>
    <t>Close rate (qualified lead to customer)</t>
  </si>
  <si>
    <t>Maximum affordable customer acquisition cost (CAC)</t>
  </si>
  <si>
    <t>New customers needed</t>
  </si>
  <si>
    <t>Qualified leads needed</t>
  </si>
  <si>
    <t>Annual marketing budget needed</t>
  </si>
  <si>
    <t>Monthly marketing budget needed</t>
  </si>
  <si>
    <t>Cost-per-qualified-lead ceiling</t>
  </si>
  <si>
    <t>Your current monthly budget (from Settings)</t>
  </si>
  <si>
    <t>Gap: needed minus current (monthly)</t>
  </si>
  <si>
    <t>Example inputs from the guide: $600,000 goal, $12,000 deals, 25% close rate, $2,400 CAC = $10,000/month and a $600 cost-per-lead ceiling. Replace with your own numbers.</t>
  </si>
  <si>
    <t>Quarterly Review</t>
  </si>
  <si>
    <t>Planned vs actual pulls from Budget Plan. Answer the five questions each quarter.</t>
  </si>
  <si>
    <t>Quarter</t>
  </si>
  <si>
    <t>Planned</t>
  </si>
  <si>
    <t>Actual</t>
  </si>
  <si>
    <t>Variance (planned - actual)</t>
  </si>
  <si>
    <t>% of plan spent</t>
  </si>
  <si>
    <t>Best channel</t>
  </si>
  <si>
    <t>Weakest channel</t>
  </si>
  <si>
    <t>What we'll change next quarter</t>
  </si>
  <si>
    <t>Q1</t>
  </si>
  <si>
    <t>Q2</t>
  </si>
  <si>
    <t>Q3</t>
  </si>
  <si>
    <t>Q4</t>
  </si>
  <si>
    <t>Year</t>
  </si>
  <si>
    <t>Five questions for every review</t>
  </si>
  <si>
    <t>1. Which channels produced the most qualified opportunities and revenue, not just leads?</t>
  </si>
  <si>
    <t>2. Which campaigns are getting more expensive per customer?</t>
  </si>
  <si>
    <t>3. Is AI search sending measurable traffic, mentions or enquiries yet?</t>
  </si>
  <si>
    <t>4. Which tests from the flexible fund earned a permanent budget?</t>
  </si>
  <si>
    <t>5. What should we reduce or stop next quarter?</t>
  </si>
  <si>
    <t>2027 Cost-Cutting Checklist</t>
  </si>
  <si>
    <t>Mark each item Done once reviewed and log what you saved.</t>
  </si>
  <si>
    <t>Area</t>
  </si>
  <si>
    <t>Done?</t>
  </si>
  <si>
    <t>Monthly saving</t>
  </si>
  <si>
    <t>Tools</t>
  </si>
  <si>
    <t>Cancel SaaS tools nobody logged into in the last 60 days</t>
  </si>
  <si>
    <t>No</t>
  </si>
  <si>
    <t>Remove duplicate tools (two SEO suites, two email tools)</t>
  </si>
  <si>
    <t>Move tools you'll keep all year to annual billing</t>
  </si>
  <si>
    <t>Remove unused paid seats</t>
  </si>
  <si>
    <t>Add negative keywords from the search terms report</t>
  </si>
  <si>
    <t>Pause or tighten broad-match keywords that don't convert</t>
  </si>
  <si>
    <t>Test lower branded bids where no competitor bids on your name</t>
  </si>
  <si>
    <t>Exclude low-quality Display / Performance Max placements</t>
  </si>
  <si>
    <t>Cut ad schedules and locations that never convert</t>
  </si>
  <si>
    <t>Paid social</t>
  </si>
  <si>
    <t>Stop campaigns judged only on impressions or likes</t>
  </si>
  <si>
    <t>Cap ad frequency</t>
  </si>
  <si>
    <t>Drop generic awareness ads with no measurement</t>
  </si>
  <si>
    <t>Leads</t>
  </si>
  <si>
    <t>Rank lead sources by cost per customer, not cost per lead</t>
  </si>
  <si>
    <t>Drop directories that send volume but no sales</t>
  </si>
  <si>
    <t>Review sponsorships and events against pipeline produced</t>
  </si>
  <si>
    <t>Stop thin posts written to hit a quota</t>
  </si>
  <si>
    <t>Update or merge old posts instead of writing duplicates</t>
  </si>
  <si>
    <t>Agencies</t>
  </si>
  <si>
    <t>Check every retainer against agreed KPIs</t>
  </si>
  <si>
    <t>Make sure two suppliers aren't paid for the same work</t>
  </si>
  <si>
    <t>Move savings into the flexible test fund or your best channel.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</si>
</sst>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\(#,##0\);\-"/>
    <numFmt numFmtId="165" formatCode="0.0%;\(0.0%\);\-"/>
  </numFmts>
  <fonts count="12">
    <font>
      <sz val="11.0"/>
      <color theme="1"/>
      <name val="Calibri"/>
      <scheme val="minor"/>
    </font>
    <font>
      <b/>
      <sz val="16.0"/>
      <color rgb="FF1F3A5F"/>
      <name val="Arial"/>
    </font>
    <font>
      <i/>
      <sz val="10.0"/>
      <color rgb="FF595959"/>
      <name val="Arial"/>
    </font>
    <font>
      <b/>
      <sz val="10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10.0"/>
      <color rgb="FF0000FF"/>
      <name val="Arial"/>
    </font>
    <font>
      <b/>
      <sz val="10.0"/>
      <color rgb="FF1F3A5F"/>
      <name val="Arial"/>
    </font>
    <font>
      <sz val="10.0"/>
      <color rgb="FF0000FF"/>
      <name val="Arial"/>
    </font>
    <font>
      <b/>
      <sz val="12.0"/>
      <color rgb="FF1F3A5F"/>
      <name val="Arial"/>
    </font>
    <font>
      <sz val="10.0"/>
      <color rgb="FF008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3A5F"/>
        <bgColor rgb="FF1F3A5F"/>
      </patternFill>
    </fill>
    <fill>
      <patternFill patternType="solid">
        <fgColor rgb="FFFFF2CC"/>
        <bgColor rgb="FFFFF2CC"/>
      </patternFill>
    </fill>
    <fill>
      <patternFill patternType="solid">
        <fgColor rgb="FFEAF0F7"/>
        <bgColor rgb="FFEAF0F7"/>
      </patternFill>
    </fill>
  </fills>
  <borders count="3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top" wrapText="1"/>
    </xf>
    <xf borderId="2" fillId="3" fontId="6" numFmtId="0" xfId="0" applyAlignment="1" applyBorder="1" applyFill="1" applyFont="1">
      <alignment shrinkToFit="0" vertical="bottom" wrapText="0"/>
    </xf>
    <xf borderId="2" fillId="4" fontId="4" numFmtId="0" xfId="0" applyAlignment="1" applyBorder="1" applyFill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3" fontId="8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shrinkToFit="0" vertical="top" wrapText="1"/>
    </xf>
    <xf borderId="1" fillId="3" fontId="8" numFmtId="164" xfId="0" applyAlignment="1" applyBorder="1" applyFill="1" applyFont="1" applyNumberFormat="1">
      <alignment shrinkToFit="0" vertical="bottom" wrapText="0"/>
    </xf>
    <xf borderId="1" fillId="0" fontId="4" numFmtId="164" xfId="0" applyAlignment="1" applyBorder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5" numFmtId="165" xfId="0" applyAlignment="1" applyBorder="1" applyFont="1" applyNumberFormat="1">
      <alignment shrinkToFit="0" vertical="bottom" wrapText="0"/>
    </xf>
    <xf borderId="1" fillId="3" fontId="8" numFmtId="165" xfId="0" applyAlignment="1" applyBorder="1" applyFill="1" applyFont="1" applyNumberFormat="1">
      <alignment shrinkToFit="0" vertical="bottom" wrapText="0"/>
    </xf>
    <xf borderId="1" fillId="0" fontId="4" numFmtId="165" xfId="0" applyAlignment="1" applyBorder="1" applyFont="1" applyNumberFormat="1">
      <alignment shrinkToFit="0" vertical="bottom" wrapText="0"/>
    </xf>
    <xf borderId="1" fillId="4" fontId="4" numFmtId="165" xfId="0" applyAlignment="1" applyBorder="1" applyFill="1" applyFont="1" applyNumberFormat="1">
      <alignment shrinkToFit="0" vertical="bottom" wrapText="0"/>
    </xf>
    <xf borderId="1" fillId="0" fontId="10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top" wrapText="1"/>
    </xf>
    <xf borderId="1" fillId="0" fontId="10" numFmtId="165" xfId="0" applyAlignment="1" applyBorder="1" applyFont="1" applyNumberFormat="1">
      <alignment shrinkToFit="0" vertical="bottom" wrapText="0"/>
    </xf>
    <xf borderId="1" fillId="0" fontId="11" numFmtId="164" xfId="0" applyAlignment="1" applyBorder="1" applyFont="1" applyNumberFormat="1">
      <alignment shrinkToFit="0" vertical="bottom" wrapText="0"/>
    </xf>
    <xf borderId="1" fillId="3" fontId="8" numFmtId="0" xfId="0" applyAlignment="1" applyBorder="1" applyFill="1" applyFont="1">
      <alignment shrinkToFit="0" vertical="top" wrapText="1"/>
    </xf>
    <xf borderId="1" fillId="4" fontId="4" numFmtId="0" xfId="0" applyAlignment="1" applyBorder="1" applyFill="1" applyFont="1">
      <alignment shrinkToFit="0" vertical="bottom" wrapText="0"/>
    </xf>
    <xf borderId="1" fillId="4" fontId="4" numFmtId="164" xfId="0" applyAlignment="1" applyBorder="1" applyFill="1" applyFont="1" applyNumberFormat="1">
      <alignment shrinkToFit="0" vertical="bottom" wrapText="0"/>
    </xf>
    <xf borderId="1" fillId="0" fontId="5" numFmtId="3" xfId="0" applyAlignment="1" applyBorder="1" applyFont="1" applyNumberFormat="1">
      <alignment shrinkToFit="0" vertical="bottom" wrapText="0"/>
    </xf>
    <xf borderId="1" fillId="0" fontId="5" numFmtId="164" xfId="0" applyAlignment="1" applyBorder="1" applyFont="1" applyNumberFormat="1">
      <alignment shrinkToFit="0" vertical="bottom" wrapText="0"/>
    </xf>
    <xf borderId="1" fillId="0" fontId="10" numFmtId="164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11" numFmtId="165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4" fontId="11" numFmtId="0" xfId="0" applyAlignment="1" applyBorder="1" applyFill="1" applyFont="1">
      <alignment shrinkToFit="0" vertical="bottom" wrapText="0"/>
    </xf>
    <xf borderId="1" fillId="4" fontId="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2">
    <dxf>
      <font/>
      <fill>
        <patternFill patternType="solid">
          <fgColor rgb="FFFCE4E4"/>
          <bgColor rgb="FFFCE4E4"/>
        </patternFill>
      </fill>
      <border/>
    </dxf>
    <dxf>
      <font/>
      <fill>
        <patternFill patternType="solid">
          <fgColor rgb="FFE2F0D9"/>
          <bgColor rgb="FFE2F0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0"/>
    <col customWidth="1" min="2" max="2" width="100.0"/>
    <col customWidth="1" min="3" max="26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</row>
    <row r="5">
      <c r="A5" s="4" t="s">
        <v>4</v>
      </c>
      <c r="B5" s="5" t="s">
        <v>5</v>
      </c>
    </row>
    <row r="6">
      <c r="A6" s="4" t="s">
        <v>6</v>
      </c>
      <c r="B6" s="5" t="s">
        <v>7</v>
      </c>
    </row>
    <row r="7">
      <c r="A7" s="4" t="s">
        <v>8</v>
      </c>
      <c r="B7" s="5" t="s">
        <v>9</v>
      </c>
    </row>
    <row r="8">
      <c r="A8" s="4" t="s">
        <v>10</v>
      </c>
      <c r="B8" s="5" t="s">
        <v>11</v>
      </c>
    </row>
    <row r="9">
      <c r="A9" s="4" t="s">
        <v>12</v>
      </c>
      <c r="B9" s="5" t="s">
        <v>13</v>
      </c>
    </row>
    <row r="10">
      <c r="A10" s="4" t="s">
        <v>14</v>
      </c>
      <c r="B10" s="5" t="s">
        <v>15</v>
      </c>
    </row>
    <row r="11">
      <c r="A11" s="4"/>
      <c r="B11" s="5"/>
    </row>
    <row r="12">
      <c r="A12" s="4" t="s">
        <v>16</v>
      </c>
      <c r="B12" s="5"/>
    </row>
    <row r="13">
      <c r="A13" s="6" t="s">
        <v>17</v>
      </c>
      <c r="B13" s="5" t="s">
        <v>18</v>
      </c>
    </row>
    <row r="14">
      <c r="A14" s="4" t="s">
        <v>19</v>
      </c>
      <c r="B14" s="5" t="s">
        <v>20</v>
      </c>
    </row>
    <row r="15">
      <c r="A15" s="7" t="s">
        <v>21</v>
      </c>
      <c r="B15" s="5" t="s">
        <v>22</v>
      </c>
    </row>
    <row r="16">
      <c r="A16" s="4"/>
      <c r="B16" s="5"/>
    </row>
    <row r="17">
      <c r="A17" s="4" t="s">
        <v>23</v>
      </c>
      <c r="B17" s="5" t="s">
        <v>24</v>
      </c>
    </row>
    <row r="19">
      <c r="A19" s="8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6.0"/>
    <col customWidth="1" min="2" max="7" width="16.0"/>
    <col customWidth="1" min="8" max="26" width="8.71"/>
  </cols>
  <sheetData>
    <row r="1">
      <c r="A1" s="1" t="s">
        <v>26</v>
      </c>
    </row>
    <row r="2">
      <c r="A2" s="2" t="s">
        <v>27</v>
      </c>
    </row>
    <row r="4" ht="15.0" customHeight="1">
      <c r="A4" s="4" t="s">
        <v>28</v>
      </c>
      <c r="B4" s="9" t="s">
        <v>29</v>
      </c>
      <c r="C4" s="10" t="s">
        <v>30</v>
      </c>
    </row>
    <row r="5">
      <c r="A5" s="4" t="s">
        <v>31</v>
      </c>
      <c r="B5" s="9" t="s">
        <v>32</v>
      </c>
    </row>
    <row r="6">
      <c r="A6" s="4" t="s">
        <v>33</v>
      </c>
      <c r="B6" s="9" t="s">
        <v>34</v>
      </c>
    </row>
    <row r="7">
      <c r="A7" s="4" t="s">
        <v>35</v>
      </c>
      <c r="B7" s="11">
        <v>10000.0</v>
      </c>
    </row>
    <row r="8">
      <c r="A8" s="4" t="s">
        <v>36</v>
      </c>
      <c r="B8" s="9" t="s">
        <v>37</v>
      </c>
    </row>
    <row r="9">
      <c r="A9" s="4" t="s">
        <v>38</v>
      </c>
      <c r="B9" s="12">
        <f>B7*12</f>
        <v>120000</v>
      </c>
    </row>
    <row r="12">
      <c r="A12" s="13" t="s">
        <v>39</v>
      </c>
    </row>
    <row r="13">
      <c r="A13" s="3" t="s">
        <v>40</v>
      </c>
      <c r="B13" s="3" t="s">
        <v>41</v>
      </c>
      <c r="C13" s="3" t="s">
        <v>37</v>
      </c>
      <c r="D13" s="3" t="s">
        <v>42</v>
      </c>
      <c r="E13" s="3" t="s">
        <v>43</v>
      </c>
      <c r="F13" s="3" t="s">
        <v>44</v>
      </c>
    </row>
    <row r="14">
      <c r="A14" s="14" t="s">
        <v>45</v>
      </c>
      <c r="B14" s="15">
        <v>0.25</v>
      </c>
      <c r="C14" s="15">
        <v>0.2</v>
      </c>
      <c r="D14" s="15">
        <v>0.15</v>
      </c>
      <c r="E14" s="16">
        <v>0.2</v>
      </c>
      <c r="F14" s="17">
        <f t="shared" ref="F14:F23" si="1">INDEX(B14:E14,1,MATCH($B$8,{"Starter","Growth","Scale","Custom"},0))</f>
        <v>0.2</v>
      </c>
    </row>
    <row r="15">
      <c r="A15" s="14" t="s">
        <v>46</v>
      </c>
      <c r="B15" s="15">
        <v>0.08</v>
      </c>
      <c r="C15" s="15">
        <v>0.1</v>
      </c>
      <c r="D15" s="15">
        <v>0.1</v>
      </c>
      <c r="E15" s="16">
        <v>0.1</v>
      </c>
      <c r="F15" s="17">
        <f t="shared" si="1"/>
        <v>0.1</v>
      </c>
    </row>
    <row r="16">
      <c r="A16" s="14" t="s">
        <v>47</v>
      </c>
      <c r="B16" s="15">
        <v>0.13</v>
      </c>
      <c r="C16" s="15">
        <v>0.15</v>
      </c>
      <c r="D16" s="15">
        <v>0.15</v>
      </c>
      <c r="E16" s="16">
        <v>0.15</v>
      </c>
      <c r="F16" s="17">
        <f t="shared" si="1"/>
        <v>0.15</v>
      </c>
    </row>
    <row r="17">
      <c r="A17" s="14" t="s">
        <v>48</v>
      </c>
      <c r="B17" s="15">
        <v>0.2</v>
      </c>
      <c r="C17" s="15">
        <v>0.18</v>
      </c>
      <c r="D17" s="15">
        <v>0.18</v>
      </c>
      <c r="E17" s="16">
        <v>0.18</v>
      </c>
      <c r="F17" s="17">
        <f t="shared" si="1"/>
        <v>0.18</v>
      </c>
    </row>
    <row r="18">
      <c r="A18" s="14" t="s">
        <v>49</v>
      </c>
      <c r="B18" s="15">
        <v>0.05</v>
      </c>
      <c r="C18" s="15">
        <v>0.1</v>
      </c>
      <c r="D18" s="15">
        <v>0.14</v>
      </c>
      <c r="E18" s="16">
        <v>0.1</v>
      </c>
      <c r="F18" s="17">
        <f t="shared" si="1"/>
        <v>0.1</v>
      </c>
    </row>
    <row r="19">
      <c r="A19" s="14" t="s">
        <v>50</v>
      </c>
      <c r="B19" s="15">
        <v>0.05</v>
      </c>
      <c r="C19" s="15">
        <v>0.06</v>
      </c>
      <c r="D19" s="15">
        <v>0.07</v>
      </c>
      <c r="E19" s="16">
        <v>0.06</v>
      </c>
      <c r="F19" s="17">
        <f t="shared" si="1"/>
        <v>0.06</v>
      </c>
    </row>
    <row r="20">
      <c r="A20" s="14" t="s">
        <v>51</v>
      </c>
      <c r="B20" s="15">
        <v>0.07</v>
      </c>
      <c r="C20" s="15">
        <v>0.06</v>
      </c>
      <c r="D20" s="15">
        <v>0.05</v>
      </c>
      <c r="E20" s="16">
        <v>0.06</v>
      </c>
      <c r="F20" s="17">
        <f t="shared" si="1"/>
        <v>0.06</v>
      </c>
    </row>
    <row r="21" ht="15.75" customHeight="1">
      <c r="A21" s="14" t="s">
        <v>52</v>
      </c>
      <c r="B21" s="15">
        <v>0.05</v>
      </c>
      <c r="C21" s="15">
        <v>0.03</v>
      </c>
      <c r="D21" s="15">
        <v>0.04</v>
      </c>
      <c r="E21" s="16">
        <v>0.03</v>
      </c>
      <c r="F21" s="17">
        <f t="shared" si="1"/>
        <v>0.03</v>
      </c>
    </row>
    <row r="22" ht="15.75" customHeight="1">
      <c r="A22" s="14" t="s">
        <v>53</v>
      </c>
      <c r="B22" s="15">
        <v>0.02</v>
      </c>
      <c r="C22" s="15">
        <v>0.02</v>
      </c>
      <c r="D22" s="15">
        <v>0.02</v>
      </c>
      <c r="E22" s="16">
        <v>0.02</v>
      </c>
      <c r="F22" s="17">
        <f t="shared" si="1"/>
        <v>0.02</v>
      </c>
    </row>
    <row r="23" ht="15.75" customHeight="1">
      <c r="A23" s="14" t="s">
        <v>54</v>
      </c>
      <c r="B23" s="15">
        <v>0.1</v>
      </c>
      <c r="C23" s="15">
        <v>0.1</v>
      </c>
      <c r="D23" s="15">
        <v>0.1</v>
      </c>
      <c r="E23" s="16">
        <v>0.1</v>
      </c>
      <c r="F23" s="17">
        <f t="shared" si="1"/>
        <v>0.1</v>
      </c>
    </row>
    <row r="24" ht="15.75" customHeight="1">
      <c r="A24" s="4" t="s">
        <v>55</v>
      </c>
      <c r="B24" s="18">
        <f t="shared" ref="B24:F24" si="2">SUM(B14:B23)</f>
        <v>1</v>
      </c>
      <c r="C24" s="18">
        <f t="shared" si="2"/>
        <v>1</v>
      </c>
      <c r="D24" s="18">
        <f t="shared" si="2"/>
        <v>1</v>
      </c>
      <c r="E24" s="18">
        <f t="shared" si="2"/>
        <v>1</v>
      </c>
      <c r="F24" s="18">
        <f t="shared" si="2"/>
        <v>1</v>
      </c>
    </row>
    <row r="25" ht="15.75" customHeight="1">
      <c r="A25" s="4" t="s">
        <v>56</v>
      </c>
      <c r="B25" s="4" t="str">
        <f>IF(ROUND(F24,4)=1,"OK: selected split adds up to 100%","WARNING: selected split adds up to "&amp;TEXT(F24,"0.0%")&amp;". Fix the Custom column.")</f>
        <v>OK: selected split adds up to 100%</v>
      </c>
    </row>
    <row r="26" ht="15.75" customHeight="1"/>
    <row r="27" ht="15.75" customHeight="1">
      <c r="A27" s="2" t="s">
        <v>57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4:G7"/>
  </mergeCells>
  <conditionalFormatting sqref="B25">
    <cfRule type="expression" dxfId="0" priority="1">
      <formula>ROUND($F$24,4)&lt;&gt;1</formula>
    </cfRule>
  </conditionalFormatting>
  <conditionalFormatting sqref="B25">
    <cfRule type="expression" dxfId="1" priority="2">
      <formula>ROUND($F$24,4)=1</formula>
    </cfRule>
  </conditionalFormatting>
  <dataValidations>
    <dataValidation type="list" allowBlank="1" sqref="B5">
      <formula1>"USD,GBP,CAD,AUD,EUR,INR"</formula1>
    </dataValidation>
    <dataValidation type="list" allowBlank="1" sqref="B8">
      <formula1>"Starter,Growth,Scale,Custom"</formula1>
    </dataValidation>
    <dataValidation type="list" allowBlank="1" sqref="B6">
      <formula1>"January,February,March,April,May,June,July,August,September,October,November,December"</formula1>
    </dataValidation>
    <dataValidation type="decimal" operator="greaterThanOrEqual" allowBlank="1" sqref="B7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2" width="30.0"/>
    <col customWidth="1" min="3" max="3" width="16.0"/>
    <col customWidth="1" min="4" max="4" width="10.0"/>
    <col customWidth="1" min="5" max="6" width="13.0"/>
    <col customWidth="1" min="7" max="14" width="11.0"/>
    <col customWidth="1" min="15" max="15" width="12.0"/>
    <col customWidth="1" min="16" max="16" width="14.0"/>
    <col customWidth="1" min="17" max="17" width="26.0"/>
    <col customWidth="1" min="18" max="18" width="11.0"/>
    <col customWidth="1" min="19" max="22" width="10.0"/>
    <col customWidth="1" min="23" max="23" width="12.0"/>
    <col customWidth="1" min="24" max="24" width="40.0"/>
    <col customWidth="1" min="25" max="26" width="8.71"/>
  </cols>
  <sheetData>
    <row r="1">
      <c r="A1" s="1" t="s">
        <v>58</v>
      </c>
    </row>
    <row r="2">
      <c r="A2" s="2" t="s">
        <v>59</v>
      </c>
    </row>
    <row r="3">
      <c r="A3" s="8" t="str">
        <f>Settings!B4&amp;"  |  Tier: "&amp;Settings!B8&amp;"  |  Currency: "&amp;Settings!B5&amp;"  |  FY starts: "&amp;Settings!B6</f>
        <v>Your Company Ltd  |  Tier: Growth  |  Currency: USD  |  FY starts: January</v>
      </c>
    </row>
    <row r="5" ht="42.0" customHeight="1">
      <c r="A5" s="3" t="s">
        <v>40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70</v>
      </c>
      <c r="M5" s="3" t="s">
        <v>71</v>
      </c>
      <c r="N5" s="3" t="s">
        <v>72</v>
      </c>
      <c r="O5" s="3" t="s">
        <v>73</v>
      </c>
      <c r="P5" s="3" t="s">
        <v>74</v>
      </c>
      <c r="Q5" s="3" t="s">
        <v>75</v>
      </c>
      <c r="R5" s="3" t="s">
        <v>76</v>
      </c>
      <c r="S5" s="3" t="s">
        <v>77</v>
      </c>
      <c r="T5" s="3" t="s">
        <v>78</v>
      </c>
      <c r="U5" s="3" t="s">
        <v>79</v>
      </c>
      <c r="V5" s="3" t="s">
        <v>80</v>
      </c>
      <c r="W5" s="3" t="s">
        <v>81</v>
      </c>
      <c r="X5" s="3" t="s">
        <v>82</v>
      </c>
    </row>
    <row r="6">
      <c r="A6" s="19" t="str">
        <f>Settings!A14</f>
        <v>SEO</v>
      </c>
      <c r="B6" s="20" t="s">
        <v>83</v>
      </c>
      <c r="C6" s="9" t="s">
        <v>84</v>
      </c>
      <c r="D6" s="21">
        <f>Settings!F14</f>
        <v>0.2</v>
      </c>
      <c r="E6" s="22">
        <f>D6*Settings!$B$7</f>
        <v>2000</v>
      </c>
      <c r="F6" s="22">
        <f t="shared" ref="F6:F15" si="2">E6*12</f>
        <v>24000</v>
      </c>
      <c r="G6" s="22">
        <f t="shared" ref="G6:J6" si="1">$E6*3</f>
        <v>6000</v>
      </c>
      <c r="H6" s="22">
        <f t="shared" si="1"/>
        <v>6000</v>
      </c>
      <c r="I6" s="22">
        <f t="shared" si="1"/>
        <v>6000</v>
      </c>
      <c r="J6" s="22">
        <f t="shared" si="1"/>
        <v>6000</v>
      </c>
      <c r="K6" s="11">
        <v>5800.0</v>
      </c>
      <c r="L6" s="11"/>
      <c r="M6" s="11"/>
      <c r="N6" s="11"/>
      <c r="O6" s="22">
        <f t="shared" ref="O6:O15" si="4">SUM(K6:N6)</f>
        <v>5800</v>
      </c>
      <c r="P6" s="22">
        <f t="shared" ref="P6:P15" si="5">SUMPRODUCT((K6:N6&lt;&gt;"")*G6:J6)-O6</f>
        <v>200</v>
      </c>
      <c r="Q6" s="23" t="s">
        <v>85</v>
      </c>
      <c r="R6" s="9">
        <v>120.0</v>
      </c>
      <c r="S6" s="9">
        <v>34.0</v>
      </c>
      <c r="T6" s="9"/>
      <c r="U6" s="9"/>
      <c r="V6" s="9"/>
      <c r="W6" s="9" t="s">
        <v>86</v>
      </c>
      <c r="X6" s="23" t="s">
        <v>87</v>
      </c>
    </row>
    <row r="7">
      <c r="A7" s="19" t="str">
        <f>Settings!A15</f>
        <v>AI search optimization (GEO/AEO)</v>
      </c>
      <c r="B7" s="20" t="s">
        <v>88</v>
      </c>
      <c r="C7" s="9"/>
      <c r="D7" s="21">
        <f>Settings!F15</f>
        <v>0.1</v>
      </c>
      <c r="E7" s="22">
        <f>D7*Settings!$B$7</f>
        <v>1000</v>
      </c>
      <c r="F7" s="22">
        <f t="shared" si="2"/>
        <v>12000</v>
      </c>
      <c r="G7" s="22">
        <f t="shared" ref="G7:J7" si="3">$E7*3</f>
        <v>3000</v>
      </c>
      <c r="H7" s="22">
        <f t="shared" si="3"/>
        <v>3000</v>
      </c>
      <c r="I7" s="22">
        <f t="shared" si="3"/>
        <v>3000</v>
      </c>
      <c r="J7" s="22">
        <f t="shared" si="3"/>
        <v>3000</v>
      </c>
      <c r="K7" s="11"/>
      <c r="L7" s="11"/>
      <c r="M7" s="11"/>
      <c r="N7" s="11"/>
      <c r="O7" s="22">
        <f t="shared" si="4"/>
        <v>0</v>
      </c>
      <c r="P7" s="22">
        <f t="shared" si="5"/>
        <v>0</v>
      </c>
      <c r="Q7" s="23" t="s">
        <v>89</v>
      </c>
      <c r="R7" s="9"/>
      <c r="S7" s="9"/>
      <c r="T7" s="9"/>
      <c r="U7" s="9"/>
      <c r="V7" s="9"/>
      <c r="W7" s="9"/>
      <c r="X7" s="23"/>
    </row>
    <row r="8">
      <c r="A8" s="19" t="str">
        <f>Settings!A16</f>
        <v>Content</v>
      </c>
      <c r="B8" s="20" t="s">
        <v>90</v>
      </c>
      <c r="C8" s="9"/>
      <c r="D8" s="21">
        <f>Settings!F16</f>
        <v>0.15</v>
      </c>
      <c r="E8" s="22">
        <f>D8*Settings!$B$7</f>
        <v>1500</v>
      </c>
      <c r="F8" s="22">
        <f t="shared" si="2"/>
        <v>18000</v>
      </c>
      <c r="G8" s="22">
        <f t="shared" ref="G8:J8" si="6">$E8*3</f>
        <v>4500</v>
      </c>
      <c r="H8" s="22">
        <f t="shared" si="6"/>
        <v>4500</v>
      </c>
      <c r="I8" s="22">
        <f t="shared" si="6"/>
        <v>4500</v>
      </c>
      <c r="J8" s="22">
        <f t="shared" si="6"/>
        <v>4500</v>
      </c>
      <c r="K8" s="11"/>
      <c r="L8" s="11"/>
      <c r="M8" s="11"/>
      <c r="N8" s="11"/>
      <c r="O8" s="22">
        <f t="shared" si="4"/>
        <v>0</v>
      </c>
      <c r="P8" s="22">
        <f t="shared" si="5"/>
        <v>0</v>
      </c>
      <c r="Q8" s="23" t="s">
        <v>91</v>
      </c>
      <c r="R8" s="9"/>
      <c r="S8" s="9"/>
      <c r="T8" s="9"/>
      <c r="U8" s="9"/>
      <c r="V8" s="9"/>
      <c r="W8" s="9"/>
      <c r="X8" s="23"/>
    </row>
    <row r="9">
      <c r="A9" s="19" t="str">
        <f>Settings!A17</f>
        <v>Paid search</v>
      </c>
      <c r="B9" s="20" t="s">
        <v>92</v>
      </c>
      <c r="C9" s="9"/>
      <c r="D9" s="21">
        <f>Settings!F17</f>
        <v>0.18</v>
      </c>
      <c r="E9" s="22">
        <f>D9*Settings!$B$7</f>
        <v>1800</v>
      </c>
      <c r="F9" s="22">
        <f t="shared" si="2"/>
        <v>21600</v>
      </c>
      <c r="G9" s="22">
        <f t="shared" ref="G9:J9" si="7">$E9*3</f>
        <v>5400</v>
      </c>
      <c r="H9" s="22">
        <f t="shared" si="7"/>
        <v>5400</v>
      </c>
      <c r="I9" s="22">
        <f t="shared" si="7"/>
        <v>5400</v>
      </c>
      <c r="J9" s="22">
        <f t="shared" si="7"/>
        <v>5400</v>
      </c>
      <c r="K9" s="11"/>
      <c r="L9" s="11"/>
      <c r="M9" s="11"/>
      <c r="N9" s="11"/>
      <c r="O9" s="22">
        <f t="shared" si="4"/>
        <v>0</v>
      </c>
      <c r="P9" s="22">
        <f t="shared" si="5"/>
        <v>0</v>
      </c>
      <c r="Q9" s="23" t="s">
        <v>93</v>
      </c>
      <c r="R9" s="9"/>
      <c r="S9" s="9"/>
      <c r="T9" s="9"/>
      <c r="U9" s="9"/>
      <c r="V9" s="9"/>
      <c r="W9" s="9"/>
      <c r="X9" s="23"/>
    </row>
    <row r="10">
      <c r="A10" s="19" t="str">
        <f>Settings!A18</f>
        <v>Paid social and LinkedIn</v>
      </c>
      <c r="B10" s="20" t="s">
        <v>94</v>
      </c>
      <c r="C10" s="9"/>
      <c r="D10" s="21">
        <f>Settings!F18</f>
        <v>0.1</v>
      </c>
      <c r="E10" s="22">
        <f>D10*Settings!$B$7</f>
        <v>1000</v>
      </c>
      <c r="F10" s="22">
        <f t="shared" si="2"/>
        <v>12000</v>
      </c>
      <c r="G10" s="22">
        <f t="shared" ref="G10:J10" si="8">$E10*3</f>
        <v>3000</v>
      </c>
      <c r="H10" s="22">
        <f t="shared" si="8"/>
        <v>3000</v>
      </c>
      <c r="I10" s="22">
        <f t="shared" si="8"/>
        <v>3000</v>
      </c>
      <c r="J10" s="22">
        <f t="shared" si="8"/>
        <v>3000</v>
      </c>
      <c r="K10" s="11"/>
      <c r="L10" s="11"/>
      <c r="M10" s="11"/>
      <c r="N10" s="11"/>
      <c r="O10" s="22">
        <f t="shared" si="4"/>
        <v>0</v>
      </c>
      <c r="P10" s="22">
        <f t="shared" si="5"/>
        <v>0</v>
      </c>
      <c r="Q10" s="23" t="s">
        <v>93</v>
      </c>
      <c r="R10" s="9"/>
      <c r="S10" s="9"/>
      <c r="T10" s="9"/>
      <c r="U10" s="9"/>
      <c r="V10" s="9"/>
      <c r="W10" s="9"/>
      <c r="X10" s="23"/>
    </row>
    <row r="11">
      <c r="A11" s="19" t="str">
        <f>Settings!A19</f>
        <v>Email, CRM and automation</v>
      </c>
      <c r="B11" s="20" t="s">
        <v>95</v>
      </c>
      <c r="C11" s="9"/>
      <c r="D11" s="21">
        <f>Settings!F19</f>
        <v>0.06</v>
      </c>
      <c r="E11" s="22">
        <f>D11*Settings!$B$7</f>
        <v>600</v>
      </c>
      <c r="F11" s="22">
        <f t="shared" si="2"/>
        <v>7200</v>
      </c>
      <c r="G11" s="22">
        <f t="shared" ref="G11:J11" si="9">$E11*3</f>
        <v>1800</v>
      </c>
      <c r="H11" s="22">
        <f t="shared" si="9"/>
        <v>1800</v>
      </c>
      <c r="I11" s="22">
        <f t="shared" si="9"/>
        <v>1800</v>
      </c>
      <c r="J11" s="22">
        <f t="shared" si="9"/>
        <v>1800</v>
      </c>
      <c r="K11" s="11"/>
      <c r="L11" s="11"/>
      <c r="M11" s="11"/>
      <c r="N11" s="11"/>
      <c r="O11" s="22">
        <f t="shared" si="4"/>
        <v>0</v>
      </c>
      <c r="P11" s="22">
        <f t="shared" si="5"/>
        <v>0</v>
      </c>
      <c r="Q11" s="23" t="s">
        <v>96</v>
      </c>
      <c r="R11" s="9"/>
      <c r="S11" s="9"/>
      <c r="T11" s="9"/>
      <c r="U11" s="9"/>
      <c r="V11" s="9"/>
      <c r="W11" s="9"/>
      <c r="X11" s="23"/>
    </row>
    <row r="12">
      <c r="A12" s="19" t="str">
        <f>Settings!A20</f>
        <v>Website upkeep and CRO</v>
      </c>
      <c r="B12" s="20" t="s">
        <v>97</v>
      </c>
      <c r="C12" s="9"/>
      <c r="D12" s="21">
        <f>Settings!F20</f>
        <v>0.06</v>
      </c>
      <c r="E12" s="22">
        <f>D12*Settings!$B$7</f>
        <v>600</v>
      </c>
      <c r="F12" s="22">
        <f t="shared" si="2"/>
        <v>7200</v>
      </c>
      <c r="G12" s="22">
        <f t="shared" ref="G12:J12" si="10">$E12*3</f>
        <v>1800</v>
      </c>
      <c r="H12" s="22">
        <f t="shared" si="10"/>
        <v>1800</v>
      </c>
      <c r="I12" s="22">
        <f t="shared" si="10"/>
        <v>1800</v>
      </c>
      <c r="J12" s="22">
        <f t="shared" si="10"/>
        <v>1800</v>
      </c>
      <c r="K12" s="11"/>
      <c r="L12" s="11"/>
      <c r="M12" s="11"/>
      <c r="N12" s="11"/>
      <c r="O12" s="22">
        <f t="shared" si="4"/>
        <v>0</v>
      </c>
      <c r="P12" s="22">
        <f t="shared" si="5"/>
        <v>0</v>
      </c>
      <c r="Q12" s="23" t="s">
        <v>98</v>
      </c>
      <c r="R12" s="9"/>
      <c r="S12" s="9"/>
      <c r="T12" s="9"/>
      <c r="U12" s="9"/>
      <c r="V12" s="9"/>
      <c r="W12" s="9"/>
      <c r="X12" s="23"/>
    </row>
    <row r="13">
      <c r="A13" s="19" t="str">
        <f>Settings!A21</f>
        <v>Tools and analytics</v>
      </c>
      <c r="B13" s="20" t="s">
        <v>99</v>
      </c>
      <c r="C13" s="9"/>
      <c r="D13" s="21">
        <f>Settings!F21</f>
        <v>0.03</v>
      </c>
      <c r="E13" s="22">
        <f>D13*Settings!$B$7</f>
        <v>300</v>
      </c>
      <c r="F13" s="22">
        <f t="shared" si="2"/>
        <v>3600</v>
      </c>
      <c r="G13" s="22">
        <f t="shared" ref="G13:J13" si="11">$E13*3</f>
        <v>900</v>
      </c>
      <c r="H13" s="22">
        <f t="shared" si="11"/>
        <v>900</v>
      </c>
      <c r="I13" s="22">
        <f t="shared" si="11"/>
        <v>900</v>
      </c>
      <c r="J13" s="22">
        <f t="shared" si="11"/>
        <v>900</v>
      </c>
      <c r="K13" s="11"/>
      <c r="L13" s="11"/>
      <c r="M13" s="11"/>
      <c r="N13" s="11"/>
      <c r="O13" s="22">
        <f t="shared" si="4"/>
        <v>0</v>
      </c>
      <c r="P13" s="22">
        <f t="shared" si="5"/>
        <v>0</v>
      </c>
      <c r="Q13" s="23" t="s">
        <v>100</v>
      </c>
      <c r="R13" s="9"/>
      <c r="S13" s="9"/>
      <c r="T13" s="9"/>
      <c r="U13" s="9"/>
      <c r="V13" s="9"/>
      <c r="W13" s="9"/>
      <c r="X13" s="23"/>
    </row>
    <row r="14">
      <c r="A14" s="19" t="str">
        <f>Settings!A22</f>
        <v>Privacy and compliance</v>
      </c>
      <c r="B14" s="20" t="s">
        <v>101</v>
      </c>
      <c r="C14" s="9"/>
      <c r="D14" s="21">
        <f>Settings!F22</f>
        <v>0.02</v>
      </c>
      <c r="E14" s="22">
        <f>D14*Settings!$B$7</f>
        <v>200</v>
      </c>
      <c r="F14" s="22">
        <f t="shared" si="2"/>
        <v>2400</v>
      </c>
      <c r="G14" s="22">
        <f t="shared" ref="G14:J14" si="12">$E14*3</f>
        <v>600</v>
      </c>
      <c r="H14" s="22">
        <f t="shared" si="12"/>
        <v>600</v>
      </c>
      <c r="I14" s="22">
        <f t="shared" si="12"/>
        <v>600</v>
      </c>
      <c r="J14" s="22">
        <f t="shared" si="12"/>
        <v>600</v>
      </c>
      <c r="K14" s="11"/>
      <c r="L14" s="11"/>
      <c r="M14" s="11"/>
      <c r="N14" s="11"/>
      <c r="O14" s="22">
        <f t="shared" si="4"/>
        <v>0</v>
      </c>
      <c r="P14" s="22">
        <f t="shared" si="5"/>
        <v>0</v>
      </c>
      <c r="Q14" s="23" t="s">
        <v>102</v>
      </c>
      <c r="R14" s="9"/>
      <c r="S14" s="9"/>
      <c r="T14" s="9"/>
      <c r="U14" s="9"/>
      <c r="V14" s="9"/>
      <c r="W14" s="9"/>
      <c r="X14" s="23"/>
    </row>
    <row r="15">
      <c r="A15" s="19" t="str">
        <f>Settings!A23</f>
        <v>Flexible test fund</v>
      </c>
      <c r="B15" s="20" t="s">
        <v>103</v>
      </c>
      <c r="C15" s="9"/>
      <c r="D15" s="21">
        <f>Settings!F23</f>
        <v>0.1</v>
      </c>
      <c r="E15" s="22">
        <f>D15*Settings!$B$7</f>
        <v>1000</v>
      </c>
      <c r="F15" s="22">
        <f t="shared" si="2"/>
        <v>12000</v>
      </c>
      <c r="G15" s="22">
        <f t="shared" ref="G15:J15" si="13">$E15*3</f>
        <v>3000</v>
      </c>
      <c r="H15" s="22">
        <f t="shared" si="13"/>
        <v>3000</v>
      </c>
      <c r="I15" s="22">
        <f t="shared" si="13"/>
        <v>3000</v>
      </c>
      <c r="J15" s="22">
        <f t="shared" si="13"/>
        <v>3000</v>
      </c>
      <c r="K15" s="11"/>
      <c r="L15" s="11"/>
      <c r="M15" s="11"/>
      <c r="N15" s="11"/>
      <c r="O15" s="22">
        <f t="shared" si="4"/>
        <v>0</v>
      </c>
      <c r="P15" s="22">
        <f t="shared" si="5"/>
        <v>0</v>
      </c>
      <c r="Q15" s="23" t="s">
        <v>104</v>
      </c>
      <c r="R15" s="9"/>
      <c r="S15" s="9"/>
      <c r="T15" s="9"/>
      <c r="U15" s="9"/>
      <c r="V15" s="9"/>
      <c r="W15" s="9"/>
      <c r="X15" s="23"/>
    </row>
    <row r="16">
      <c r="A16" s="24" t="s">
        <v>55</v>
      </c>
      <c r="B16" s="24"/>
      <c r="C16" s="24"/>
      <c r="D16" s="18">
        <f t="shared" ref="D16:P16" si="14">SUM(D6:D15)</f>
        <v>1</v>
      </c>
      <c r="E16" s="25">
        <f t="shared" si="14"/>
        <v>10000</v>
      </c>
      <c r="F16" s="25">
        <f t="shared" si="14"/>
        <v>120000</v>
      </c>
      <c r="G16" s="25">
        <f t="shared" si="14"/>
        <v>30000</v>
      </c>
      <c r="H16" s="25">
        <f t="shared" si="14"/>
        <v>30000</v>
      </c>
      <c r="I16" s="25">
        <f t="shared" si="14"/>
        <v>30000</v>
      </c>
      <c r="J16" s="25">
        <f t="shared" si="14"/>
        <v>30000</v>
      </c>
      <c r="K16" s="25">
        <f t="shared" si="14"/>
        <v>5800</v>
      </c>
      <c r="L16" s="25">
        <f t="shared" si="14"/>
        <v>0</v>
      </c>
      <c r="M16" s="25">
        <f t="shared" si="14"/>
        <v>0</v>
      </c>
      <c r="N16" s="25">
        <f t="shared" si="14"/>
        <v>0</v>
      </c>
      <c r="O16" s="25">
        <f t="shared" si="14"/>
        <v>5800</v>
      </c>
      <c r="P16" s="25">
        <f t="shared" si="14"/>
        <v>200</v>
      </c>
      <c r="Q16" s="24"/>
      <c r="R16" s="24"/>
      <c r="S16" s="24"/>
      <c r="T16" s="24"/>
      <c r="U16" s="24"/>
      <c r="V16" s="24"/>
      <c r="W16" s="24"/>
      <c r="X16" s="24"/>
    </row>
    <row r="18">
      <c r="A18" s="2" t="s">
        <v>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P6:P16">
    <cfRule type="cellIs" dxfId="0" priority="1" operator="lessThan">
      <formula>0</formula>
    </cfRule>
  </conditionalFormatting>
  <conditionalFormatting sqref="W6:W15">
    <cfRule type="cellIs" dxfId="1" priority="2" operator="equal">
      <formula>"Increase"</formula>
    </cfRule>
  </conditionalFormatting>
  <conditionalFormatting sqref="W6:W15">
    <cfRule type="cellIs" dxfId="0" priority="3" operator="equal">
      <formula>"Cut"</formula>
    </cfRule>
  </conditionalFormatting>
  <conditionalFormatting sqref="W6:W15">
    <cfRule type="cellIs" dxfId="0" priority="4" operator="equal">
      <formula>"Stop"</formula>
    </cfRule>
  </conditionalFormatting>
  <dataValidations>
    <dataValidation type="list" allowBlank="1" sqref="W6:W15">
      <formula1>"Increase,Hold,Cut,Stop"</formula1>
    </dataValidation>
    <dataValidation type="decimal" operator="greaterThanOrEqual" allowBlank="1" sqref="K6:N15">
      <formula1>0.0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2.0"/>
    <col customWidth="1" min="2" max="2" width="18.0"/>
    <col customWidth="1" min="3" max="26" width="8.71"/>
  </cols>
  <sheetData>
    <row r="1">
      <c r="A1" s="1" t="s">
        <v>106</v>
      </c>
    </row>
    <row r="2">
      <c r="A2" s="2" t="s">
        <v>107</v>
      </c>
    </row>
    <row r="4">
      <c r="A4" s="4" t="s">
        <v>108</v>
      </c>
      <c r="B4" s="11">
        <v>600000.0</v>
      </c>
    </row>
    <row r="5">
      <c r="A5" s="4" t="s">
        <v>109</v>
      </c>
      <c r="B5" s="11">
        <v>12000.0</v>
      </c>
    </row>
    <row r="6">
      <c r="A6" s="4" t="s">
        <v>110</v>
      </c>
      <c r="B6" s="16">
        <v>0.25</v>
      </c>
    </row>
    <row r="7">
      <c r="A7" s="4" t="s">
        <v>111</v>
      </c>
      <c r="B7" s="11">
        <v>2400.0</v>
      </c>
    </row>
    <row r="9">
      <c r="A9" s="4" t="s">
        <v>112</v>
      </c>
      <c r="B9" s="26">
        <f>IFERROR(ROUNDUP(B4/B5,0),0)</f>
        <v>50</v>
      </c>
    </row>
    <row r="10">
      <c r="A10" s="4" t="s">
        <v>113</v>
      </c>
      <c r="B10" s="26">
        <f>IFERROR(ROUNDUP(B9/B6,0),0)</f>
        <v>200</v>
      </c>
    </row>
    <row r="11">
      <c r="A11" s="4" t="s">
        <v>114</v>
      </c>
      <c r="B11" s="12">
        <f>B9*B7</f>
        <v>120000</v>
      </c>
    </row>
    <row r="12">
      <c r="A12" s="4" t="s">
        <v>115</v>
      </c>
      <c r="B12" s="12">
        <f>B11/12</f>
        <v>10000</v>
      </c>
    </row>
    <row r="13">
      <c r="A13" s="4" t="s">
        <v>116</v>
      </c>
      <c r="B13" s="27">
        <f>IFERROR(B11/B10,0)</f>
        <v>600</v>
      </c>
    </row>
    <row r="15">
      <c r="A15" s="4" t="s">
        <v>117</v>
      </c>
      <c r="B15" s="28">
        <f>Settings!B7</f>
        <v>10000</v>
      </c>
    </row>
    <row r="16">
      <c r="A16" s="4" t="s">
        <v>118</v>
      </c>
      <c r="B16" s="27">
        <f>B12-B15</f>
        <v>0</v>
      </c>
    </row>
    <row r="18">
      <c r="A18" s="8" t="str">
        <f>IF(B16&gt;0,"Your budget is below what the goal needs. Raise the budget, lower the goal, or improve close rate / CAC.","Your budget covers the goal. Put any surplus into the flexible test fund.")</f>
        <v>Your budget covers the goal. Put any surplus into the flexible test fund.</v>
      </c>
    </row>
    <row r="20">
      <c r="A20" s="2" t="s">
        <v>119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16">
    <cfRule type="cellIs" dxfId="0" priority="1" operator="greaterThan">
      <formula>0</formula>
    </cfRule>
  </conditionalFormatting>
  <conditionalFormatting sqref="B16">
    <cfRule type="cellIs" dxfId="1" priority="2" operator="lessThanOrEqual">
      <formula>0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0.0"/>
    <col customWidth="1" min="2" max="3" width="14.0"/>
    <col customWidth="1" min="4" max="4" width="18.0"/>
    <col customWidth="1" min="5" max="5" width="12.0"/>
    <col customWidth="1" min="6" max="7" width="22.0"/>
    <col customWidth="1" min="8" max="8" width="50.0"/>
    <col customWidth="1" min="9" max="26" width="8.71"/>
  </cols>
  <sheetData>
    <row r="1">
      <c r="A1" s="1" t="s">
        <v>120</v>
      </c>
    </row>
    <row r="2">
      <c r="A2" s="2" t="s">
        <v>121</v>
      </c>
    </row>
    <row r="4" ht="31.5" customHeight="1">
      <c r="A4" s="3" t="s">
        <v>122</v>
      </c>
      <c r="B4" s="3" t="s">
        <v>123</v>
      </c>
      <c r="C4" s="3" t="s">
        <v>124</v>
      </c>
      <c r="D4" s="3" t="s">
        <v>125</v>
      </c>
      <c r="E4" s="3" t="s">
        <v>126</v>
      </c>
      <c r="F4" s="3" t="s">
        <v>127</v>
      </c>
      <c r="G4" s="3" t="s">
        <v>128</v>
      </c>
      <c r="H4" s="3" t="s">
        <v>129</v>
      </c>
    </row>
    <row r="5">
      <c r="A5" s="29" t="s">
        <v>130</v>
      </c>
      <c r="B5" s="28">
        <f>'Budget Plan'!G16</f>
        <v>30000</v>
      </c>
      <c r="C5" s="28">
        <f>'Budget Plan'!K16</f>
        <v>5800</v>
      </c>
      <c r="D5" s="22">
        <f t="shared" ref="D5:D8" si="1">IF(C5=0,0,B5-C5)</f>
        <v>24200</v>
      </c>
      <c r="E5" s="30">
        <f t="shared" ref="E5:E9" si="2">IFERROR(C5/B5,0)</f>
        <v>0.1933333333</v>
      </c>
      <c r="F5" s="9"/>
      <c r="G5" s="9"/>
      <c r="H5" s="9"/>
    </row>
    <row r="6">
      <c r="A6" s="29" t="s">
        <v>131</v>
      </c>
      <c r="B6" s="28">
        <f>'Budget Plan'!H16</f>
        <v>30000</v>
      </c>
      <c r="C6" s="28">
        <f>'Budget Plan'!L16</f>
        <v>0</v>
      </c>
      <c r="D6" s="22">
        <f t="shared" si="1"/>
        <v>0</v>
      </c>
      <c r="E6" s="30">
        <f t="shared" si="2"/>
        <v>0</v>
      </c>
      <c r="F6" s="9"/>
      <c r="G6" s="9"/>
      <c r="H6" s="9"/>
    </row>
    <row r="7">
      <c r="A7" s="29" t="s">
        <v>132</v>
      </c>
      <c r="B7" s="28">
        <f>'Budget Plan'!I16</f>
        <v>30000</v>
      </c>
      <c r="C7" s="28">
        <f>'Budget Plan'!M16</f>
        <v>0</v>
      </c>
      <c r="D7" s="22">
        <f t="shared" si="1"/>
        <v>0</v>
      </c>
      <c r="E7" s="30">
        <f t="shared" si="2"/>
        <v>0</v>
      </c>
      <c r="F7" s="9"/>
      <c r="G7" s="9"/>
      <c r="H7" s="9"/>
    </row>
    <row r="8">
      <c r="A8" s="29" t="s">
        <v>133</v>
      </c>
      <c r="B8" s="28">
        <f>'Budget Plan'!J16</f>
        <v>30000</v>
      </c>
      <c r="C8" s="28">
        <f>'Budget Plan'!N16</f>
        <v>0</v>
      </c>
      <c r="D8" s="22">
        <f t="shared" si="1"/>
        <v>0</v>
      </c>
      <c r="E8" s="30">
        <f t="shared" si="2"/>
        <v>0</v>
      </c>
      <c r="F8" s="9"/>
      <c r="G8" s="9"/>
      <c r="H8" s="9"/>
    </row>
    <row r="9">
      <c r="A9" s="24" t="s">
        <v>134</v>
      </c>
      <c r="B9" s="25">
        <f t="shared" ref="B9:D9" si="3">SUM(B5:B8)</f>
        <v>120000</v>
      </c>
      <c r="C9" s="25">
        <f t="shared" si="3"/>
        <v>5800</v>
      </c>
      <c r="D9" s="25">
        <f t="shared" si="3"/>
        <v>24200</v>
      </c>
      <c r="E9" s="18">
        <f t="shared" si="2"/>
        <v>0.04833333333</v>
      </c>
      <c r="F9" s="24"/>
      <c r="G9" s="24"/>
      <c r="H9" s="24"/>
    </row>
    <row r="12">
      <c r="A12" s="13" t="s">
        <v>135</v>
      </c>
    </row>
    <row r="13">
      <c r="A13" s="31" t="s">
        <v>136</v>
      </c>
    </row>
    <row r="14">
      <c r="A14" s="31" t="s">
        <v>137</v>
      </c>
    </row>
    <row r="15">
      <c r="A15" s="31" t="s">
        <v>138</v>
      </c>
    </row>
    <row r="16">
      <c r="A16" s="31" t="s">
        <v>139</v>
      </c>
    </row>
    <row r="17">
      <c r="A17" s="31" t="s">
        <v>140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5:D9">
    <cfRule type="cellIs" dxfId="0" priority="1" operator="lessThan">
      <formula>0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0"/>
    <col customWidth="1" min="2" max="2" width="62.0"/>
    <col customWidth="1" min="3" max="3" width="10.0"/>
    <col customWidth="1" min="4" max="4" width="16.0"/>
    <col customWidth="1" min="5" max="5" width="40.0"/>
    <col customWidth="1" min="6" max="26" width="8.71"/>
  </cols>
  <sheetData>
    <row r="1">
      <c r="A1" s="1" t="s">
        <v>141</v>
      </c>
    </row>
    <row r="2">
      <c r="A2" s="2" t="s">
        <v>142</v>
      </c>
    </row>
    <row r="4">
      <c r="A4" s="3" t="s">
        <v>143</v>
      </c>
      <c r="B4" s="3" t="s">
        <v>56</v>
      </c>
      <c r="C4" s="3" t="s">
        <v>144</v>
      </c>
      <c r="D4" s="3" t="s">
        <v>145</v>
      </c>
      <c r="E4" s="3" t="s">
        <v>82</v>
      </c>
    </row>
    <row r="5">
      <c r="A5" s="29" t="s">
        <v>146</v>
      </c>
      <c r="B5" s="14" t="s">
        <v>147</v>
      </c>
      <c r="C5" s="9" t="s">
        <v>148</v>
      </c>
      <c r="D5" s="11"/>
      <c r="E5" s="9"/>
    </row>
    <row r="6">
      <c r="A6" s="29" t="s">
        <v>146</v>
      </c>
      <c r="B6" s="14" t="s">
        <v>149</v>
      </c>
      <c r="C6" s="9" t="s">
        <v>148</v>
      </c>
      <c r="D6" s="11"/>
      <c r="E6" s="9"/>
    </row>
    <row r="7">
      <c r="A7" s="29" t="s">
        <v>146</v>
      </c>
      <c r="B7" s="14" t="s">
        <v>150</v>
      </c>
      <c r="C7" s="9" t="s">
        <v>148</v>
      </c>
      <c r="D7" s="11"/>
      <c r="E7" s="9"/>
    </row>
    <row r="8">
      <c r="A8" s="29" t="s">
        <v>146</v>
      </c>
      <c r="B8" s="14" t="s">
        <v>151</v>
      </c>
      <c r="C8" s="9" t="s">
        <v>148</v>
      </c>
      <c r="D8" s="11"/>
      <c r="E8" s="9"/>
    </row>
    <row r="9">
      <c r="A9" s="29" t="s">
        <v>48</v>
      </c>
      <c r="B9" s="14" t="s">
        <v>152</v>
      </c>
      <c r="C9" s="9" t="s">
        <v>148</v>
      </c>
      <c r="D9" s="11"/>
      <c r="E9" s="9"/>
    </row>
    <row r="10">
      <c r="A10" s="29" t="s">
        <v>48</v>
      </c>
      <c r="B10" s="14" t="s">
        <v>153</v>
      </c>
      <c r="C10" s="9" t="s">
        <v>148</v>
      </c>
      <c r="D10" s="11"/>
      <c r="E10" s="9"/>
    </row>
    <row r="11">
      <c r="A11" s="29" t="s">
        <v>48</v>
      </c>
      <c r="B11" s="14" t="s">
        <v>154</v>
      </c>
      <c r="C11" s="9" t="s">
        <v>148</v>
      </c>
      <c r="D11" s="11"/>
      <c r="E11" s="9"/>
    </row>
    <row r="12">
      <c r="A12" s="29" t="s">
        <v>48</v>
      </c>
      <c r="B12" s="14" t="s">
        <v>155</v>
      </c>
      <c r="C12" s="9" t="s">
        <v>148</v>
      </c>
      <c r="D12" s="11"/>
      <c r="E12" s="9"/>
    </row>
    <row r="13">
      <c r="A13" s="29" t="s">
        <v>48</v>
      </c>
      <c r="B13" s="14" t="s">
        <v>156</v>
      </c>
      <c r="C13" s="9" t="s">
        <v>148</v>
      </c>
      <c r="D13" s="11"/>
      <c r="E13" s="9"/>
    </row>
    <row r="14">
      <c r="A14" s="29" t="s">
        <v>157</v>
      </c>
      <c r="B14" s="14" t="s">
        <v>158</v>
      </c>
      <c r="C14" s="9" t="s">
        <v>148</v>
      </c>
      <c r="D14" s="11"/>
      <c r="E14" s="9"/>
    </row>
    <row r="15">
      <c r="A15" s="29" t="s">
        <v>157</v>
      </c>
      <c r="B15" s="14" t="s">
        <v>159</v>
      </c>
      <c r="C15" s="9" t="s">
        <v>148</v>
      </c>
      <c r="D15" s="11"/>
      <c r="E15" s="9"/>
    </row>
    <row r="16">
      <c r="A16" s="29" t="s">
        <v>157</v>
      </c>
      <c r="B16" s="14" t="s">
        <v>160</v>
      </c>
      <c r="C16" s="9" t="s">
        <v>148</v>
      </c>
      <c r="D16" s="11"/>
      <c r="E16" s="9"/>
    </row>
    <row r="17">
      <c r="A17" s="29" t="s">
        <v>161</v>
      </c>
      <c r="B17" s="14" t="s">
        <v>162</v>
      </c>
      <c r="C17" s="9" t="s">
        <v>148</v>
      </c>
      <c r="D17" s="11"/>
      <c r="E17" s="9"/>
    </row>
    <row r="18">
      <c r="A18" s="29" t="s">
        <v>161</v>
      </c>
      <c r="B18" s="14" t="s">
        <v>163</v>
      </c>
      <c r="C18" s="9" t="s">
        <v>148</v>
      </c>
      <c r="D18" s="11"/>
      <c r="E18" s="9"/>
    </row>
    <row r="19">
      <c r="A19" s="29" t="s">
        <v>161</v>
      </c>
      <c r="B19" s="14" t="s">
        <v>164</v>
      </c>
      <c r="C19" s="9" t="s">
        <v>148</v>
      </c>
      <c r="D19" s="11"/>
      <c r="E19" s="9"/>
    </row>
    <row r="20">
      <c r="A20" s="29" t="s">
        <v>47</v>
      </c>
      <c r="B20" s="14" t="s">
        <v>165</v>
      </c>
      <c r="C20" s="9" t="s">
        <v>148</v>
      </c>
      <c r="D20" s="11"/>
      <c r="E20" s="9"/>
    </row>
    <row r="21" ht="15.75" customHeight="1">
      <c r="A21" s="29" t="s">
        <v>47</v>
      </c>
      <c r="B21" s="14" t="s">
        <v>166</v>
      </c>
      <c r="C21" s="9" t="s">
        <v>148</v>
      </c>
      <c r="D21" s="11"/>
      <c r="E21" s="9"/>
    </row>
    <row r="22" ht="15.75" customHeight="1">
      <c r="A22" s="29" t="s">
        <v>167</v>
      </c>
      <c r="B22" s="14" t="s">
        <v>168</v>
      </c>
      <c r="C22" s="9" t="s">
        <v>148</v>
      </c>
      <c r="D22" s="11"/>
      <c r="E22" s="9"/>
    </row>
    <row r="23" ht="15.75" customHeight="1">
      <c r="A23" s="29" t="s">
        <v>167</v>
      </c>
      <c r="B23" s="14" t="s">
        <v>169</v>
      </c>
      <c r="C23" s="9" t="s">
        <v>148</v>
      </c>
      <c r="D23" s="11"/>
      <c r="E23" s="9"/>
    </row>
    <row r="24" ht="15.75" customHeight="1">
      <c r="A24" s="24" t="s">
        <v>55</v>
      </c>
      <c r="B24" s="24" t="str">
        <f>COUNTIF(C5:C23,"Yes")&amp;" of "&amp;COUNTA(B5:B23)&amp;" checks done"</f>
        <v>0 of 19 checks done</v>
      </c>
      <c r="C24" s="32"/>
      <c r="D24" s="25">
        <f>SUM(D5:D23)</f>
        <v>0</v>
      </c>
      <c r="E24" s="33" t="s">
        <v>170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5:C23">
    <cfRule type="cellIs" dxfId="1" priority="1" operator="equal">
      <formula>"Yes"</formula>
    </cfRule>
  </conditionalFormatting>
  <dataValidations>
    <dataValidation type="list" allowBlank="1" sqref="C5:C23">
      <formula1>"Yes,No"</formula1>
    </dataValidation>
  </dataValidations>
  <printOptions/>
  <pageMargins bottom="1.0" footer="0.0" header="0.0" left="0.75" right="0.75" top="1.0"/>
  <pageSetup paperSize="9" orientation="portrait"/>
  <drawing r:id="rId1"/>
</worksheet>
</file>